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jn Drive\WILLEMOT 2021\WILLEMOT\TOOLS\"/>
    </mc:Choice>
  </mc:AlternateContent>
  <xr:revisionPtr revIDLastSave="0" documentId="13_ncr:1_{DB0B54B1-66ED-4DDA-98FA-2571D58CDFDF}" xr6:coauthVersionLast="46" xr6:coauthVersionMax="46" xr10:uidLastSave="{00000000-0000-0000-0000-000000000000}"/>
  <bookViews>
    <workbookView xWindow="705" yWindow="690" windowWidth="20505" windowHeight="13080" xr2:uid="{00000000-000D-0000-FFFF-FFFF00000000}"/>
  </bookViews>
  <sheets>
    <sheet name="BELANG IPT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 l="1"/>
  <c r="E2" i="1"/>
  <c r="F4" i="1"/>
  <c r="E4" i="1"/>
  <c r="H16" i="1" l="1"/>
  <c r="E16" i="1" s="1"/>
  <c r="E13" i="1" s="1"/>
  <c r="E12" i="1" l="1"/>
  <c r="E9" i="1" s="1"/>
  <c r="E8" i="1" s="1"/>
  <c r="C16" i="1"/>
  <c r="C13" i="1" s="1"/>
  <c r="F16" i="1"/>
  <c r="D16" i="1"/>
  <c r="D13" i="1" s="1"/>
  <c r="B16" i="1"/>
  <c r="H11" i="1"/>
  <c r="H10" i="1" s="1"/>
  <c r="G16" i="1"/>
  <c r="G11" i="1" s="1"/>
  <c r="C12" i="1" l="1"/>
  <c r="C9" i="1" s="1"/>
  <c r="C8" i="1" s="1"/>
  <c r="C2" i="1" s="1"/>
  <c r="F13" i="1"/>
  <c r="B15" i="1"/>
  <c r="B14" i="1" s="1"/>
  <c r="D12" i="1"/>
  <c r="D9" i="1" s="1"/>
  <c r="D8" i="1" s="1"/>
  <c r="G10" i="1"/>
  <c r="G9" i="1" s="1"/>
  <c r="H9" i="1"/>
  <c r="H8" i="1" s="1"/>
  <c r="G8" i="1" l="1"/>
  <c r="G6" i="1" s="1"/>
  <c r="F12" i="1"/>
  <c r="F9" i="1" s="1"/>
  <c r="F8" i="1" s="1"/>
  <c r="D2" i="1"/>
  <c r="H6" i="1"/>
  <c r="B9" i="1"/>
  <c r="B8" i="1" s="1"/>
  <c r="G7" i="1" l="1"/>
  <c r="G5" i="1" s="1"/>
  <c r="G4" i="1"/>
  <c r="G3" i="1" s="1"/>
  <c r="G2" i="1" s="1"/>
  <c r="B2" i="1"/>
  <c r="H7" i="1"/>
  <c r="H5" i="1" s="1"/>
  <c r="H4" i="1" l="1"/>
  <c r="H3" i="1" s="1"/>
  <c r="H2" i="1" l="1"/>
</calcChain>
</file>

<file path=xl/sharedStrings.xml><?xml version="1.0" encoding="utf-8"?>
<sst xmlns="http://schemas.openxmlformats.org/spreadsheetml/2006/main" count="46" uniqueCount="26">
  <si>
    <t>Verhoging Bezoldiging</t>
  </si>
  <si>
    <t>Netto bedrijfsleider</t>
  </si>
  <si>
    <t>Instapkost 3%</t>
  </si>
  <si>
    <t>Premietaks 4,4%</t>
  </si>
  <si>
    <t>Bruto kost onderneming</t>
  </si>
  <si>
    <t>Netto te beleggen</t>
  </si>
  <si>
    <t>RIZIV-bijdrage (3,55%)</t>
  </si>
  <si>
    <t>Solidariteitsbijdrage (2%)</t>
  </si>
  <si>
    <t>Subtotaal</t>
  </si>
  <si>
    <t>Gemeentebelasting</t>
  </si>
  <si>
    <t>-</t>
  </si>
  <si>
    <t>Jaarpremie</t>
  </si>
  <si>
    <t>Netto belegd tegen 2% tot 67 jaar</t>
  </si>
  <si>
    <t>In te vullen obv de offerte</t>
  </si>
  <si>
    <t>Roerende voorheffing 30%/ Aanleg liquidatiereserve 9,09%</t>
  </si>
  <si>
    <t xml:space="preserve">IPT 16,5% </t>
  </si>
  <si>
    <t xml:space="preserve">IPT 10% </t>
  </si>
  <si>
    <t>Personenbelasting (45% + 7% opcentiemes - 3% beroepskost)</t>
  </si>
  <si>
    <t>Sociale bijdragen (beheerskost 4%)</t>
  </si>
  <si>
    <t>Vennootschapsbelasting (=VB)</t>
  </si>
  <si>
    <t>Dividend (25,00% VB)</t>
  </si>
  <si>
    <t>Dividend  (20% VB)</t>
  </si>
  <si>
    <t>Liquidatiereserve (5% belasting) VB 25%</t>
  </si>
  <si>
    <t>Liquidatiereserve (5% belasting) VB 20%</t>
  </si>
  <si>
    <t>Aantal premies</t>
  </si>
  <si>
    <t>Belastingen/Roerende voorheffing 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</si>
</sst>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4" fontId="0" fillId="0" borderId="0" xfId="0" applyNumberFormat="1" applyAlignment="1">
      <alignment horizontal="center"/>
    </xf>
    <xf numFmtId="0" fontId="2" fillId="0" borderId="0" xfId="0" applyFont="1"/>
    <xf numFmtId="4" fontId="2" fillId="0" borderId="0" xfId="0" applyNumberFormat="1" applyFont="1" applyAlignment="1">
      <alignment horizontal="center"/>
    </xf>
    <xf numFmtId="2" fontId="2" fillId="0" borderId="0" xfId="0" applyNumberFormat="1" applyFont="1"/>
    <xf numFmtId="4" fontId="0" fillId="0" borderId="0" xfId="0" applyNumberFormat="1" applyAlignment="1">
      <alignment horizontal="center" vertical="center"/>
    </xf>
    <xf numFmtId="0" fontId="0" fillId="4" borderId="0" xfId="0" applyFill="1"/>
    <xf numFmtId="4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 applyProtection="1">
      <alignment horizontal="right"/>
      <protection locked="0"/>
    </xf>
    <xf numFmtId="0" fontId="5" fillId="2" borderId="0" xfId="0" applyFont="1" applyFill="1" applyAlignment="1">
      <alignment horizontal="center" vertical="center" wrapText="1"/>
    </xf>
    <xf numFmtId="0" fontId="5" fillId="2" borderId="2" xfId="0" applyFont="1" applyFill="1" applyBorder="1"/>
    <xf numFmtId="0" fontId="5" fillId="2" borderId="1" xfId="0" applyFont="1" applyFill="1" applyBorder="1"/>
    <xf numFmtId="0" fontId="5" fillId="2" borderId="2" xfId="0" applyFont="1" applyFill="1" applyBorder="1" applyAlignment="1">
      <alignment wrapText="1"/>
    </xf>
    <xf numFmtId="2" fontId="5" fillId="2" borderId="2" xfId="0" applyNumberFormat="1" applyFont="1" applyFill="1" applyBorder="1" applyAlignment="1">
      <alignment wrapText="1"/>
    </xf>
    <xf numFmtId="0" fontId="5" fillId="2" borderId="0" xfId="0" applyFont="1" applyFill="1"/>
    <xf numFmtId="4" fontId="5" fillId="3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4" fontId="0" fillId="4" borderId="0" xfId="0" applyNumberFormat="1" applyFill="1" applyAlignment="1">
      <alignment horizontal="center"/>
    </xf>
    <xf numFmtId="4" fontId="3" fillId="3" borderId="0" xfId="0" applyNumberFormat="1" applyFont="1" applyFill="1" applyAlignment="1">
      <alignment horizontal="center"/>
    </xf>
  </cellXfs>
  <cellStyles count="2">
    <cellStyle name="Standaard" xfId="0" builtinId="0"/>
    <cellStyle name="Standaard 2" xfId="1" xr:uid="{137D942B-EDBF-4077-8D7E-4D4611E56759}"/>
  </cellStyles>
  <dxfs count="0"/>
  <tableStyles count="0" defaultTableStyle="TableStyleMedium9" defaultPivotStyle="PivotStyleLight16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390526</xdr:colOff>
      <xdr:row>0</xdr:row>
      <xdr:rowOff>0</xdr:rowOff>
    </xdr:from>
    <xdr:to>
      <xdr:col>0</xdr:col>
      <xdr:colOff>1400175</xdr:colOff>
      <xdr:row>1</xdr:row>
      <xdr:rowOff>5837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BF26210-618D-4B78-AA86-42CC7CB32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6" y="0"/>
          <a:ext cx="1009649" cy="8630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workbookViewId="0">
      <selection activeCell="H14" sqref="H14"/>
    </sheetView>
  </sheetViews>
  <sheetFormatPr defaultColWidth="23.5703125" defaultRowHeight="20.100000000000001" customHeight="1" x14ac:dyDescent="0.25"/>
  <cols>
    <col min="1" max="1" width="28.28515625" customWidth="1"/>
    <col min="2" max="2" width="15.85546875" customWidth="1"/>
    <col min="3" max="3" width="11.28515625" customWidth="1"/>
    <col min="4" max="4" width="10.5703125" customWidth="1"/>
    <col min="5" max="5" width="12.7109375" customWidth="1"/>
    <col min="6" max="6" width="16.42578125" customWidth="1"/>
    <col min="7" max="7" width="17.5703125" customWidth="1"/>
    <col min="8" max="8" width="15.42578125" customWidth="1"/>
    <col min="9" max="9" width="17.85546875" customWidth="1"/>
    <col min="10" max="10" width="12" customWidth="1"/>
  </cols>
  <sheetData>
    <row r="1" spans="1:10" ht="67.5" customHeight="1" x14ac:dyDescent="0.25">
      <c r="A1" s="6"/>
      <c r="B1" s="9" t="s">
        <v>0</v>
      </c>
      <c r="C1" s="9" t="s">
        <v>20</v>
      </c>
      <c r="D1" s="9" t="s">
        <v>21</v>
      </c>
      <c r="E1" s="9" t="s">
        <v>22</v>
      </c>
      <c r="F1" s="9" t="s">
        <v>23</v>
      </c>
      <c r="G1" s="9" t="s">
        <v>15</v>
      </c>
      <c r="H1" s="9" t="s">
        <v>16</v>
      </c>
      <c r="I1" s="16" t="s">
        <v>13</v>
      </c>
      <c r="J1" s="16"/>
    </row>
    <row r="2" spans="1:10" ht="20.100000000000001" customHeight="1" x14ac:dyDescent="0.25">
      <c r="A2" s="11" t="s">
        <v>1</v>
      </c>
      <c r="B2" s="15">
        <f>B8</f>
        <v>10392.168472178979</v>
      </c>
      <c r="C2" s="15">
        <f>C8</f>
        <v>12756.119144431797</v>
      </c>
      <c r="D2" s="15">
        <f>D8</f>
        <v>13606.527087393917</v>
      </c>
      <c r="E2" s="15">
        <f>E8-E4</f>
        <v>14773.246261815075</v>
      </c>
      <c r="F2" s="15">
        <f>F8-F4</f>
        <v>15898.092215016872</v>
      </c>
      <c r="G2" s="15">
        <f>G5-G4-G3</f>
        <v>17557.783732579657</v>
      </c>
      <c r="H2" s="15">
        <f>H5-H4-H3</f>
        <v>19040.744274933066</v>
      </c>
      <c r="I2" s="7" t="s">
        <v>11</v>
      </c>
      <c r="J2" s="8">
        <v>1000</v>
      </c>
    </row>
    <row r="3" spans="1:10" ht="20.100000000000001" customHeight="1" x14ac:dyDescent="0.25">
      <c r="A3" s="10" t="s">
        <v>9</v>
      </c>
      <c r="B3" s="17" t="s">
        <v>10</v>
      </c>
      <c r="C3" s="17" t="s">
        <v>10</v>
      </c>
      <c r="D3" s="17" t="s">
        <v>10</v>
      </c>
      <c r="E3" s="17"/>
      <c r="F3" s="17"/>
      <c r="G3" s="17">
        <f>G4*0.07</f>
        <v>246.27166447421828</v>
      </c>
      <c r="H3" s="17">
        <f>H4*0.07</f>
        <v>149.25555422679895</v>
      </c>
      <c r="I3" s="7" t="s">
        <v>24</v>
      </c>
      <c r="J3" s="8">
        <v>20</v>
      </c>
    </row>
    <row r="4" spans="1:10" ht="27" customHeight="1" x14ac:dyDescent="0.25">
      <c r="A4" s="12" t="s">
        <v>25</v>
      </c>
      <c r="B4" s="1" t="s">
        <v>10</v>
      </c>
      <c r="C4" s="1" t="s">
        <v>10</v>
      </c>
      <c r="D4" s="1" t="s">
        <v>10</v>
      </c>
      <c r="E4" s="1">
        <f>E8*0.05</f>
        <v>777.53927693763558</v>
      </c>
      <c r="F4" s="1">
        <f>F8*0.05</f>
        <v>836.74169552720377</v>
      </c>
      <c r="G4" s="1">
        <f>G5*0.165</f>
        <v>3518.166635345975</v>
      </c>
      <c r="H4" s="1">
        <f>H5*0.1</f>
        <v>2132.222203239985</v>
      </c>
      <c r="I4" s="2"/>
      <c r="J4" s="2"/>
    </row>
    <row r="5" spans="1:10" ht="20.100000000000001" customHeight="1" x14ac:dyDescent="0.25">
      <c r="A5" s="10" t="s">
        <v>8</v>
      </c>
      <c r="B5" s="1" t="s">
        <v>10</v>
      </c>
      <c r="C5" s="1" t="s">
        <v>10</v>
      </c>
      <c r="D5" s="1" t="s">
        <v>10</v>
      </c>
      <c r="E5" s="1"/>
      <c r="F5" s="1"/>
      <c r="G5" s="1">
        <f>G8-G7-G6</f>
        <v>21322.222032399848</v>
      </c>
      <c r="H5" s="1">
        <f>H8-H7-H6</f>
        <v>21322.222032399848</v>
      </c>
      <c r="I5" s="2"/>
      <c r="J5" s="2"/>
    </row>
    <row r="6" spans="1:10" ht="20.100000000000001" customHeight="1" x14ac:dyDescent="0.25">
      <c r="A6" s="10" t="s">
        <v>7</v>
      </c>
      <c r="B6" s="1"/>
      <c r="C6" s="1" t="s">
        <v>10</v>
      </c>
      <c r="D6" s="1" t="s">
        <v>10</v>
      </c>
      <c r="E6" s="1"/>
      <c r="F6" s="1"/>
      <c r="G6" s="1">
        <f>G8*0.02</f>
        <v>451.50284875383483</v>
      </c>
      <c r="H6" s="1">
        <f>H8*0.02</f>
        <v>451.50284875383483</v>
      </c>
      <c r="I6" s="2"/>
      <c r="J6" s="2"/>
    </row>
    <row r="7" spans="1:10" ht="20.100000000000001" customHeight="1" x14ac:dyDescent="0.25">
      <c r="A7" s="10" t="s">
        <v>6</v>
      </c>
      <c r="B7" s="1"/>
      <c r="C7" s="1" t="s">
        <v>10</v>
      </c>
      <c r="D7" s="1" t="s">
        <v>10</v>
      </c>
      <c r="E7" s="1"/>
      <c r="F7" s="1"/>
      <c r="G7" s="1">
        <f>G8*0.0355</f>
        <v>801.41755653805683</v>
      </c>
      <c r="H7" s="1">
        <f>H8*0.0355</f>
        <v>801.41755653805683</v>
      </c>
      <c r="I7" s="2"/>
      <c r="J7" s="2"/>
    </row>
    <row r="8" spans="1:10" ht="20.100000000000001" customHeight="1" x14ac:dyDescent="0.25">
      <c r="A8" s="10" t="s">
        <v>12</v>
      </c>
      <c r="B8" s="1">
        <f>FV(2%,J3,-B9,0,1)</f>
        <v>10392.168472178979</v>
      </c>
      <c r="C8" s="1">
        <f>FV(2%,J3,-C9,0,0)</f>
        <v>12756.119144431797</v>
      </c>
      <c r="D8" s="1">
        <f>FV(2%,J3,-D9,0,0)</f>
        <v>13606.527087393917</v>
      </c>
      <c r="E8" s="1">
        <f>FV(1.36%,J3,-E9,0,0)</f>
        <v>15550.785538752711</v>
      </c>
      <c r="F8" s="1">
        <f>FV(1.45%,J3,-F9,0,0)</f>
        <v>16734.833910544075</v>
      </c>
      <c r="G8" s="1">
        <f>FV(2%,J3,-G9,0,0)</f>
        <v>22575.142437691742</v>
      </c>
      <c r="H8" s="1">
        <f>FV(2%,J3,-H9,0,0)</f>
        <v>22575.142437691742</v>
      </c>
      <c r="I8" s="3"/>
      <c r="J8" s="2"/>
    </row>
    <row r="9" spans="1:10" ht="20.100000000000001" customHeight="1" x14ac:dyDescent="0.25">
      <c r="A9" s="10" t="s">
        <v>5</v>
      </c>
      <c r="B9" s="18">
        <f>B16-B15-B14</f>
        <v>419.32112599999999</v>
      </c>
      <c r="C9" s="18">
        <f>C16-C13-C12</f>
        <v>525</v>
      </c>
      <c r="D9" s="18">
        <f>D16-D13-D12</f>
        <v>560</v>
      </c>
      <c r="E9" s="18">
        <f>E16-E13-E12</f>
        <v>681.82500000000005</v>
      </c>
      <c r="F9" s="18">
        <f>F16-F13-F12</f>
        <v>727.28</v>
      </c>
      <c r="G9" s="18">
        <f>G16-G11-G10</f>
        <v>929.11877394636019</v>
      </c>
      <c r="H9" s="18">
        <f>H16-H11-H10</f>
        <v>929.11877394636019</v>
      </c>
      <c r="I9" s="4"/>
      <c r="J9" s="2"/>
    </row>
    <row r="10" spans="1:10" ht="20.100000000000001" customHeight="1" x14ac:dyDescent="0.25">
      <c r="A10" s="10" t="s">
        <v>2</v>
      </c>
      <c r="B10" s="1" t="s">
        <v>10</v>
      </c>
      <c r="C10" s="1"/>
      <c r="D10" s="1"/>
      <c r="E10" s="1"/>
      <c r="F10" s="1"/>
      <c r="G10" s="1">
        <f>(G16-G11)*0.03</f>
        <v>28.735632183908045</v>
      </c>
      <c r="H10" s="1">
        <f>(H16-H11)*0.03</f>
        <v>28.735632183908045</v>
      </c>
      <c r="I10" s="2"/>
      <c r="J10" s="2"/>
    </row>
    <row r="11" spans="1:10" ht="20.100000000000001" customHeight="1" x14ac:dyDescent="0.25">
      <c r="A11" s="10" t="s">
        <v>3</v>
      </c>
      <c r="B11" s="1" t="s">
        <v>10</v>
      </c>
      <c r="C11" s="1"/>
      <c r="D11" s="1"/>
      <c r="E11" s="1"/>
      <c r="F11" s="1"/>
      <c r="G11" s="1">
        <f>G16-(G16/1.044)</f>
        <v>42.145593869731783</v>
      </c>
      <c r="H11" s="1">
        <f>H16-(H16/1.044)</f>
        <v>42.145593869731783</v>
      </c>
      <c r="I11" s="2"/>
      <c r="J11" s="2"/>
    </row>
    <row r="12" spans="1:10" ht="27.75" customHeight="1" x14ac:dyDescent="0.25">
      <c r="A12" s="12" t="s">
        <v>14</v>
      </c>
      <c r="B12" s="5" t="s">
        <v>10</v>
      </c>
      <c r="C12" s="5">
        <f>(C16-C13)*0.3</f>
        <v>225</v>
      </c>
      <c r="D12" s="5">
        <f>(D16-D13)*0.3</f>
        <v>240</v>
      </c>
      <c r="E12" s="5">
        <f>(E16-E13)*0.0909</f>
        <v>68.174999999999997</v>
      </c>
      <c r="F12" s="5">
        <f>(F16-F13)*0.0909</f>
        <v>72.72</v>
      </c>
      <c r="G12" s="5"/>
      <c r="H12" s="5" t="s">
        <v>10</v>
      </c>
      <c r="I12" s="2"/>
      <c r="J12" s="2"/>
    </row>
    <row r="13" spans="1:10" ht="20.100000000000001" customHeight="1" x14ac:dyDescent="0.25">
      <c r="A13" s="10" t="s">
        <v>19</v>
      </c>
      <c r="B13" s="1" t="s">
        <v>10</v>
      </c>
      <c r="C13" s="1">
        <f>C16*0.25</f>
        <v>250</v>
      </c>
      <c r="D13" s="1">
        <f>D16*0.2</f>
        <v>200</v>
      </c>
      <c r="E13" s="1">
        <f>E16*0.25</f>
        <v>250</v>
      </c>
      <c r="F13" s="1">
        <f>F16*0.2</f>
        <v>200</v>
      </c>
      <c r="G13" s="1"/>
      <c r="H13" s="1" t="s">
        <v>10</v>
      </c>
      <c r="I13" s="2"/>
      <c r="J13" s="2"/>
    </row>
    <row r="14" spans="1:10" ht="30.75" customHeight="1" x14ac:dyDescent="0.25">
      <c r="A14" s="12" t="s">
        <v>17</v>
      </c>
      <c r="B14" s="1">
        <f>(B16-B15)*0.467055</f>
        <v>367.47887399999996</v>
      </c>
      <c r="C14" s="1"/>
      <c r="D14" s="1"/>
      <c r="E14" s="1"/>
      <c r="F14" s="1"/>
      <c r="G14" s="1"/>
      <c r="H14" s="1" t="s">
        <v>10</v>
      </c>
      <c r="I14" s="2"/>
      <c r="J14" s="2"/>
    </row>
    <row r="15" spans="1:10" ht="30.75" customHeight="1" x14ac:dyDescent="0.25">
      <c r="A15" s="13" t="s">
        <v>18</v>
      </c>
      <c r="B15" s="1">
        <f>B16*0.2132</f>
        <v>213.2</v>
      </c>
      <c r="C15" s="1"/>
      <c r="D15" s="1"/>
      <c r="E15" s="1"/>
      <c r="F15" s="1"/>
      <c r="G15" s="1"/>
      <c r="H15" s="1" t="s">
        <v>10</v>
      </c>
      <c r="I15" s="2"/>
      <c r="J15" s="2"/>
    </row>
    <row r="16" spans="1:10" ht="20.100000000000001" customHeight="1" x14ac:dyDescent="0.25">
      <c r="A16" s="14" t="s">
        <v>4</v>
      </c>
      <c r="B16" s="18">
        <f>H16</f>
        <v>1000</v>
      </c>
      <c r="C16" s="18">
        <f>H16</f>
        <v>1000</v>
      </c>
      <c r="D16" s="18">
        <f>H16</f>
        <v>1000</v>
      </c>
      <c r="E16" s="18">
        <f>H16</f>
        <v>1000</v>
      </c>
      <c r="F16" s="18">
        <f>H16</f>
        <v>1000</v>
      </c>
      <c r="G16" s="18">
        <f>H16</f>
        <v>1000</v>
      </c>
      <c r="H16" s="18">
        <f>J2</f>
        <v>1000</v>
      </c>
      <c r="I16" s="2"/>
      <c r="J16" s="2"/>
    </row>
    <row r="17" spans="1:10" ht="20.100000000000001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20.100000000000001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20.100000000000001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20.100000000000001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20.100000000000001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20.100000000000001" customHeight="1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10" ht="20.100000000000001" customHeight="1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10" ht="20.100000000000001" customHeight="1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10" ht="20.100000000000001" customHeight="1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10" ht="20.100000000000001" customHeight="1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10" ht="20.100000000000001" customHeight="1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10" ht="20.100000000000001" customHeight="1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10" ht="20.100000000000001" customHeight="1" x14ac:dyDescent="0.25">
      <c r="A29" s="2"/>
      <c r="B29" s="2"/>
      <c r="C29" s="2"/>
      <c r="D29" s="2"/>
      <c r="E29" s="2"/>
      <c r="F29" s="2"/>
      <c r="G29" s="2"/>
      <c r="H29" s="2"/>
      <c r="I29" s="2"/>
    </row>
  </sheetData>
  <sheetProtection algorithmName="SHA-512" hashValue="ZTnpo/DypNMxzqLUNp6U2UkDaYcIaaHOnopcZffbShhjtyI23oG5XJ5HHeYJbYGk8F+4VSRtGwlppKgmjtBNwg==" saltValue="ozRJBE6VD0FBjSTRJRYsGQ==" spinCount="100000" sheet="1" formatCells="0" formatColumns="0" formatRows="0" insertColumns="0" insertRows="0"/>
  <mergeCells count="1">
    <mergeCell ref="I1:J1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13:E1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BELANG IPT</vt:lpstr>
      <vt:lpstr>Blad2</vt:lpstr>
      <vt:lpstr>Blad3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TCR</dc:creator>
  <cp:lastModifiedBy>TCR</cp:lastModifiedBy>
  <cp:lastPrinted>2021-02-17T09:28:07Z</cp:lastPrinted>
  <dcterms:created xsi:type="dcterms:W3CDTF">2014-08-27T08:52:40Z</dcterms:created>
  <dcterms:modified xsi:type="dcterms:W3CDTF">2021-02-17T09:28:25Z</dcterms:modified>
</cp:coreProperties>
</file>